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5240" windowHeight="8790" firstSheet="1" activeTab="4"/>
  </bookViews>
  <sheets>
    <sheet name="Chart1" sheetId="1" r:id="rId1"/>
    <sheet name="Chart5" sheetId="2" r:id="rId2"/>
    <sheet name="Chart6" sheetId="3" r:id="rId3"/>
    <sheet name="Chart7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<sst xmlns="http://schemas.openxmlformats.org/spreadsheetml/2006/main" count="67" uniqueCount="56">
  <si>
    <t>x</t>
  </si>
  <si>
    <t>y1</t>
  </si>
  <si>
    <t>z1</t>
  </si>
  <si>
    <t>y2</t>
  </si>
  <si>
    <t>z2</t>
  </si>
  <si>
    <t>y3</t>
  </si>
  <si>
    <t>z3</t>
  </si>
  <si>
    <t>L2</t>
  </si>
  <si>
    <t>L3</t>
  </si>
  <si>
    <t>This program calculates points for a hull with a 6 to 1 topside angle, and a 45 degree bilge panel.</t>
  </si>
  <si>
    <t>L2 is width of bilge panel.</t>
  </si>
  <si>
    <t>L3 is width of topside panel.</t>
  </si>
  <si>
    <t>Section 0</t>
  </si>
  <si>
    <t>Section 14</t>
  </si>
  <si>
    <t>Section 16</t>
  </si>
  <si>
    <t>Section 20</t>
  </si>
  <si>
    <t>Section 24</t>
  </si>
  <si>
    <t>Section 28</t>
  </si>
  <si>
    <t>Section 32</t>
  </si>
  <si>
    <t>Constants for y3</t>
  </si>
  <si>
    <t>Constants for y1</t>
  </si>
  <si>
    <t>for z1</t>
  </si>
  <si>
    <t>for z3</t>
  </si>
  <si>
    <t>This chart doesn't use the above constants for y1 and y3.</t>
  </si>
  <si>
    <t>It has a 4th power curve for the width of bottom and sheer - blunter, wider cabin.</t>
  </si>
  <si>
    <t>neg y1</t>
  </si>
  <si>
    <t>neg y2</t>
  </si>
  <si>
    <t>negy3</t>
  </si>
  <si>
    <t>Section 4</t>
  </si>
  <si>
    <t>Section 30</t>
  </si>
  <si>
    <t>Section 8</t>
  </si>
  <si>
    <t>Section 6</t>
  </si>
  <si>
    <t>Section 12</t>
  </si>
  <si>
    <t>a 12 to 1 topside angle&amp; 45 degree bilge.</t>
  </si>
  <si>
    <t>Volume</t>
  </si>
  <si>
    <t>Displ.</t>
  </si>
  <si>
    <t>Moment</t>
  </si>
  <si>
    <t>Longitudinal Centre</t>
  </si>
  <si>
    <t>of Gravity</t>
  </si>
  <si>
    <t>Displacement</t>
  </si>
  <si>
    <t>Area</t>
  </si>
  <si>
    <t>Draft</t>
  </si>
  <si>
    <t>BH</t>
  </si>
  <si>
    <t>chine</t>
  </si>
  <si>
    <t>y</t>
  </si>
  <si>
    <t>z</t>
  </si>
  <si>
    <t>keel</t>
  </si>
  <si>
    <t>sheer</t>
  </si>
  <si>
    <t>X</t>
  </si>
  <si>
    <t>Y</t>
  </si>
  <si>
    <t>Z</t>
  </si>
  <si>
    <t>NB: Set at</t>
  </si>
  <si>
    <t>zero</t>
  </si>
  <si>
    <t>These are</t>
  </si>
  <si>
    <t>offsets for</t>
  </si>
  <si>
    <t>Carlson Hulls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</si>
</sst>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Sheet1!$A$2:$A$18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xVal>
          <c:yVal>
            <c:numRef>
              <c:f>Sheet1!$B$2:$B$18</c:f>
              <c:numCache>
                <c:ptCount val="17"/>
                <c:pt idx="0">
                  <c:v>2.5</c:v>
                </c:pt>
                <c:pt idx="1">
                  <c:v>2.812128</c:v>
                </c:pt>
                <c:pt idx="2">
                  <c:v>3.004448</c:v>
                </c:pt>
                <c:pt idx="3">
                  <c:v>3.107968</c:v>
                </c:pt>
                <c:pt idx="4">
                  <c:v>3.147168</c:v>
                </c:pt>
                <c:pt idx="5">
                  <c:v>3.1399999999999997</c:v>
                </c:pt>
                <c:pt idx="6">
                  <c:v>3.097888</c:v>
                </c:pt>
                <c:pt idx="7">
                  <c:v>3.0257280000000004</c:v>
                </c:pt>
                <c:pt idx="8">
                  <c:v>2.921888</c:v>
                </c:pt>
                <c:pt idx="9">
                  <c:v>2.778208</c:v>
                </c:pt>
                <c:pt idx="10">
                  <c:v>2.58</c:v>
                </c:pt>
                <c:pt idx="11">
                  <c:v>2.3060479999999988</c:v>
                </c:pt>
                <c:pt idx="12">
                  <c:v>1.9286079999999997</c:v>
                </c:pt>
                <c:pt idx="13">
                  <c:v>1.4134079999999996</c:v>
                </c:pt>
                <c:pt idx="14">
                  <c:v>0.7196480000000003</c:v>
                </c:pt>
                <c:pt idx="15">
                  <c:v>-0.20000000000000107</c:v>
                </c:pt>
                <c:pt idx="16">
                  <c:v>-1.3993920000000006</c:v>
                </c:pt>
              </c:numCache>
            </c:numRef>
          </c:yVal>
          <c:smooth val="0"/>
        </c:ser>
        <c:axId val="35389104"/>
        <c:axId val="50066481"/>
      </c:scatterChart>
      <c:valAx>
        <c:axId val="35389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66481"/>
        <c:crosses val="autoZero"/>
        <c:crossBetween val="midCat"/>
        <c:dispUnits/>
      </c:valAx>
      <c:valAx>
        <c:axId val="500664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891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Sheet1!$A$2:$A$18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xVal>
          <c:yVal>
            <c:numRef>
              <c:f>Sheet1!$B$2:$B$18</c:f>
              <c:numCache>
                <c:ptCount val="17"/>
                <c:pt idx="0">
                  <c:v>2.5</c:v>
                </c:pt>
                <c:pt idx="1">
                  <c:v>2.812128</c:v>
                </c:pt>
                <c:pt idx="2">
                  <c:v>3.004448</c:v>
                </c:pt>
                <c:pt idx="3">
                  <c:v>3.107968</c:v>
                </c:pt>
                <c:pt idx="4">
                  <c:v>3.147168</c:v>
                </c:pt>
                <c:pt idx="5">
                  <c:v>3.1399999999999997</c:v>
                </c:pt>
                <c:pt idx="6">
                  <c:v>3.097888</c:v>
                </c:pt>
                <c:pt idx="7">
                  <c:v>3.0257280000000004</c:v>
                </c:pt>
                <c:pt idx="8">
                  <c:v>2.921888</c:v>
                </c:pt>
                <c:pt idx="9">
                  <c:v>2.778208</c:v>
                </c:pt>
                <c:pt idx="10">
                  <c:v>2.58</c:v>
                </c:pt>
                <c:pt idx="11">
                  <c:v>2.3060479999999988</c:v>
                </c:pt>
                <c:pt idx="12">
                  <c:v>1.9286079999999997</c:v>
                </c:pt>
                <c:pt idx="13">
                  <c:v>1.4134079999999996</c:v>
                </c:pt>
                <c:pt idx="14">
                  <c:v>0.7196480000000003</c:v>
                </c:pt>
                <c:pt idx="15">
                  <c:v>-0.20000000000000107</c:v>
                </c:pt>
                <c:pt idx="16">
                  <c:v>-1.3993920000000006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Sheet1!$A$2:$A$18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xVal>
          <c:yVal>
            <c:numRef>
              <c:f>Sheet1!$D$2:$D$18</c:f>
              <c:numCache>
                <c:ptCount val="17"/>
                <c:pt idx="0">
                  <c:v>2.841818181818182</c:v>
                </c:pt>
                <c:pt idx="1">
                  <c:v>3.247233890909091</c:v>
                </c:pt>
                <c:pt idx="2">
                  <c:v>3.525385890909091</c:v>
                </c:pt>
                <c:pt idx="3">
                  <c:v>3.710046981818182</c:v>
                </c:pt>
                <c:pt idx="4">
                  <c:v>3.828210618181818</c:v>
                </c:pt>
                <c:pt idx="5">
                  <c:v>3.9000909090909093</c:v>
                </c:pt>
                <c:pt idx="6">
                  <c:v>3.9391226181818184</c:v>
                </c:pt>
                <c:pt idx="7">
                  <c:v>3.951961163636364</c:v>
                </c:pt>
                <c:pt idx="8">
                  <c:v>3.9384826181818173</c:v>
                </c:pt>
                <c:pt idx="9">
                  <c:v>3.89178370909091</c:v>
                </c:pt>
                <c:pt idx="10">
                  <c:v>3.7981818181818183</c:v>
                </c:pt>
                <c:pt idx="11">
                  <c:v>3.6372149818181807</c:v>
                </c:pt>
                <c:pt idx="12">
                  <c:v>3.3816418909090924</c:v>
                </c:pt>
                <c:pt idx="13">
                  <c:v>2.9974418909090925</c:v>
                </c:pt>
                <c:pt idx="14">
                  <c:v>2.4438149818181847</c:v>
                </c:pt>
                <c:pt idx="15">
                  <c:v>1.673181818181819</c:v>
                </c:pt>
                <c:pt idx="16">
                  <c:v>0.6311837090909089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Sheet1!$A$2:$A$18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xVal>
          <c:yVal>
            <c:numRef>
              <c:f>Sheet1!$F$2:$F$18</c:f>
              <c:numCache>
                <c:ptCount val="17"/>
                <c:pt idx="0">
                  <c:v>3</c:v>
                </c:pt>
                <c:pt idx="1">
                  <c:v>3.4057984</c:v>
                </c:pt>
                <c:pt idx="2">
                  <c:v>3.6849344</c:v>
                </c:pt>
                <c:pt idx="3">
                  <c:v>3.8709504</c:v>
                </c:pt>
                <c:pt idx="4">
                  <c:v>3.9906304</c:v>
                </c:pt>
                <c:pt idx="5">
                  <c:v>4.064</c:v>
                </c:pt>
                <c:pt idx="6">
                  <c:v>4.104326400000001</c:v>
                </c:pt>
                <c:pt idx="7">
                  <c:v>4.1181184</c:v>
                </c:pt>
                <c:pt idx="8">
                  <c:v>4.1051264</c:v>
                </c:pt>
                <c:pt idx="9">
                  <c:v>4.058342400000001</c:v>
                </c:pt>
                <c:pt idx="10">
                  <c:v>3.9640000000000004</c:v>
                </c:pt>
                <c:pt idx="11">
                  <c:v>3.801574399999999</c:v>
                </c:pt>
                <c:pt idx="12">
                  <c:v>3.5437824000000013</c:v>
                </c:pt>
                <c:pt idx="13">
                  <c:v>3.1565824000000013</c:v>
                </c:pt>
                <c:pt idx="14">
                  <c:v>2.5991744000000025</c:v>
                </c:pt>
                <c:pt idx="15">
                  <c:v>1.8240000000000007</c:v>
                </c:pt>
                <c:pt idx="16">
                  <c:v>0.7767423999999998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Sheet1!$N$2:$N$18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xVal>
          <c:yVal>
            <c:numRef>
              <c:f>Sheet1!$P$2:$P$18</c:f>
              <c:numCache>
                <c:ptCount val="17"/>
                <c:pt idx="0">
                  <c:v>-2.5</c:v>
                </c:pt>
                <c:pt idx="1">
                  <c:v>-2.812128</c:v>
                </c:pt>
                <c:pt idx="2">
                  <c:v>-3.004448</c:v>
                </c:pt>
                <c:pt idx="3">
                  <c:v>-3.107968</c:v>
                </c:pt>
                <c:pt idx="4">
                  <c:v>-3.147168</c:v>
                </c:pt>
                <c:pt idx="5">
                  <c:v>-3.1399999999999997</c:v>
                </c:pt>
                <c:pt idx="6">
                  <c:v>-3.097888</c:v>
                </c:pt>
                <c:pt idx="7">
                  <c:v>-3.0257280000000004</c:v>
                </c:pt>
                <c:pt idx="8">
                  <c:v>-2.921888</c:v>
                </c:pt>
                <c:pt idx="9">
                  <c:v>-2.778208</c:v>
                </c:pt>
                <c:pt idx="10">
                  <c:v>-2.58</c:v>
                </c:pt>
                <c:pt idx="11">
                  <c:v>-2.3060479999999988</c:v>
                </c:pt>
                <c:pt idx="12">
                  <c:v>-1.9286079999999997</c:v>
                </c:pt>
                <c:pt idx="13">
                  <c:v>-1.4134079999999996</c:v>
                </c:pt>
                <c:pt idx="14">
                  <c:v>-0.7196480000000003</c:v>
                </c:pt>
                <c:pt idx="15">
                  <c:v>0.20000000000000107</c:v>
                </c:pt>
                <c:pt idx="16">
                  <c:v>1.3993920000000006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Sheet1!$N$2:$N$18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xVal>
          <c:yVal>
            <c:numRef>
              <c:f>Sheet1!$Q$2:$Q$18</c:f>
              <c:numCache>
                <c:ptCount val="17"/>
                <c:pt idx="0">
                  <c:v>-2.841818181818182</c:v>
                </c:pt>
                <c:pt idx="1">
                  <c:v>-3.247233890909091</c:v>
                </c:pt>
                <c:pt idx="2">
                  <c:v>-3.525385890909091</c:v>
                </c:pt>
                <c:pt idx="3">
                  <c:v>-3.710046981818182</c:v>
                </c:pt>
                <c:pt idx="4">
                  <c:v>-3.828210618181818</c:v>
                </c:pt>
                <c:pt idx="5">
                  <c:v>-3.9000909090909093</c:v>
                </c:pt>
                <c:pt idx="6">
                  <c:v>-3.9391226181818184</c:v>
                </c:pt>
                <c:pt idx="7">
                  <c:v>-3.951961163636364</c:v>
                </c:pt>
                <c:pt idx="8">
                  <c:v>-3.9384826181818173</c:v>
                </c:pt>
                <c:pt idx="9">
                  <c:v>-3.89178370909091</c:v>
                </c:pt>
                <c:pt idx="10">
                  <c:v>-3.7981818181818183</c:v>
                </c:pt>
                <c:pt idx="11">
                  <c:v>-3.6372149818181807</c:v>
                </c:pt>
                <c:pt idx="12">
                  <c:v>-3.3816418909090924</c:v>
                </c:pt>
                <c:pt idx="13">
                  <c:v>-2.9974418909090925</c:v>
                </c:pt>
                <c:pt idx="14">
                  <c:v>-2.4438149818181847</c:v>
                </c:pt>
                <c:pt idx="15">
                  <c:v>-1.673181818181819</c:v>
                </c:pt>
                <c:pt idx="16">
                  <c:v>-0.6311837090909089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Sheet1!$N$2:$N$18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xVal>
          <c:yVal>
            <c:numRef>
              <c:f>Sheet1!$R$2:$R$18</c:f>
              <c:numCache>
                <c:ptCount val="17"/>
                <c:pt idx="0">
                  <c:v>-3</c:v>
                </c:pt>
                <c:pt idx="1">
                  <c:v>-3.4057984</c:v>
                </c:pt>
                <c:pt idx="2">
                  <c:v>-3.6849344</c:v>
                </c:pt>
                <c:pt idx="3">
                  <c:v>-3.8709504</c:v>
                </c:pt>
                <c:pt idx="4">
                  <c:v>-3.9906304</c:v>
                </c:pt>
                <c:pt idx="5">
                  <c:v>-4.064</c:v>
                </c:pt>
                <c:pt idx="6">
                  <c:v>-4.104326400000001</c:v>
                </c:pt>
                <c:pt idx="7">
                  <c:v>-4.1181184</c:v>
                </c:pt>
                <c:pt idx="8">
                  <c:v>-4.1051264</c:v>
                </c:pt>
                <c:pt idx="9">
                  <c:v>-4.058342400000001</c:v>
                </c:pt>
                <c:pt idx="10">
                  <c:v>-3.9640000000000004</c:v>
                </c:pt>
                <c:pt idx="11">
                  <c:v>-3.801574399999999</c:v>
                </c:pt>
                <c:pt idx="12">
                  <c:v>-3.5437824000000013</c:v>
                </c:pt>
                <c:pt idx="13">
                  <c:v>-3.1565824000000013</c:v>
                </c:pt>
                <c:pt idx="14">
                  <c:v>-2.5991744000000025</c:v>
                </c:pt>
                <c:pt idx="15">
                  <c:v>-1.8240000000000007</c:v>
                </c:pt>
                <c:pt idx="16">
                  <c:v>-0.7767423999999998</c:v>
                </c:pt>
              </c:numCache>
            </c:numRef>
          </c:yVal>
          <c:smooth val="1"/>
        </c:ser>
        <c:axId val="47945146"/>
        <c:axId val="28853131"/>
      </c:scatterChart>
      <c:valAx>
        <c:axId val="47945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53131"/>
        <c:crosses val="autoZero"/>
        <c:crossBetween val="midCat"/>
        <c:dispUnits/>
      </c:valAx>
      <c:valAx>
        <c:axId val="28853131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451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Sheet1!$A$2:$A$18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xVal>
          <c:yVal>
            <c:numRef>
              <c:f>Sheet1!$C$2:$C$18</c:f>
              <c:numCache>
                <c:ptCount val="17"/>
                <c:pt idx="0">
                  <c:v>0.26</c:v>
                </c:pt>
                <c:pt idx="1">
                  <c:v>0.0011999999999999789</c:v>
                </c:pt>
                <c:pt idx="2">
                  <c:v>-0.2272</c:v>
                </c:pt>
                <c:pt idx="3">
                  <c:v>-0.4252</c:v>
                </c:pt>
                <c:pt idx="4">
                  <c:v>-0.5928000000000001</c:v>
                </c:pt>
                <c:pt idx="5">
                  <c:v>-0.7300000000000001</c:v>
                </c:pt>
                <c:pt idx="6">
                  <c:v>-0.8368</c:v>
                </c:pt>
                <c:pt idx="7">
                  <c:v>-0.9132</c:v>
                </c:pt>
                <c:pt idx="8">
                  <c:v>-0.9592000000000003</c:v>
                </c:pt>
                <c:pt idx="9">
                  <c:v>-0.9748000000000001</c:v>
                </c:pt>
                <c:pt idx="10">
                  <c:v>-0.9600000000000002</c:v>
                </c:pt>
                <c:pt idx="11">
                  <c:v>-0.9148000000000003</c:v>
                </c:pt>
                <c:pt idx="12">
                  <c:v>-0.8392000000000002</c:v>
                </c:pt>
                <c:pt idx="13">
                  <c:v>-0.7332000000000003</c:v>
                </c:pt>
                <c:pt idx="14">
                  <c:v>-0.5968000000000002</c:v>
                </c:pt>
                <c:pt idx="15">
                  <c:v>-0.4300000000000004</c:v>
                </c:pt>
                <c:pt idx="16">
                  <c:v>-0.23280000000000034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Sheet1!$A$2:$A$18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xVal>
          <c:yVal>
            <c:numRef>
              <c:f>Sheet1!$E$2:$E$18</c:f>
              <c:numCache>
                <c:ptCount val="17"/>
                <c:pt idx="0">
                  <c:v>0.6018181818181816</c:v>
                </c:pt>
                <c:pt idx="1">
                  <c:v>0.4363058909090909</c:v>
                </c:pt>
                <c:pt idx="2">
                  <c:v>0.2937378909090911</c:v>
                </c:pt>
                <c:pt idx="3">
                  <c:v>0.17687898181818218</c:v>
                </c:pt>
                <c:pt idx="4">
                  <c:v>0.08824261818181789</c:v>
                </c:pt>
                <c:pt idx="5">
                  <c:v>0.030090909090909612</c:v>
                </c:pt>
                <c:pt idx="6">
                  <c:v>0.0044346181818184505</c:v>
                </c:pt>
                <c:pt idx="7">
                  <c:v>0.013033163636363643</c:v>
                </c:pt>
                <c:pt idx="8">
                  <c:v>0.057394618181817236</c:v>
                </c:pt>
                <c:pt idx="9">
                  <c:v>0.1387757090909103</c:v>
                </c:pt>
                <c:pt idx="10">
                  <c:v>0.25818181818181785</c:v>
                </c:pt>
                <c:pt idx="11">
                  <c:v>0.41636698181818144</c:v>
                </c:pt>
                <c:pt idx="12">
                  <c:v>0.6138338909090928</c:v>
                </c:pt>
                <c:pt idx="13">
                  <c:v>0.8508338909090929</c:v>
                </c:pt>
                <c:pt idx="14">
                  <c:v>1.1273669818181842</c:v>
                </c:pt>
                <c:pt idx="15">
                  <c:v>1.4431818181818197</c:v>
                </c:pt>
                <c:pt idx="16">
                  <c:v>1.7977757090909092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Sheet1!$A$2:$A$18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</c:numCache>
            </c:numRef>
          </c:xVal>
          <c:yVal>
            <c:numRef>
              <c:f>Sheet1!$G$2:$G$18</c:f>
              <c:numCache>
                <c:ptCount val="17"/>
                <c:pt idx="0">
                  <c:v>2.5</c:v>
                </c:pt>
                <c:pt idx="1">
                  <c:v>2.33908</c:v>
                </c:pt>
                <c:pt idx="2">
                  <c:v>2.20832</c:v>
                </c:pt>
                <c:pt idx="3">
                  <c:v>2.10772</c:v>
                </c:pt>
                <c:pt idx="4">
                  <c:v>2.03728</c:v>
                </c:pt>
                <c:pt idx="5">
                  <c:v>1.997</c:v>
                </c:pt>
                <c:pt idx="6">
                  <c:v>1.98688</c:v>
                </c:pt>
                <c:pt idx="7">
                  <c:v>2.00692</c:v>
                </c:pt>
                <c:pt idx="8">
                  <c:v>2.0571200000000003</c:v>
                </c:pt>
                <c:pt idx="9">
                  <c:v>2.13748</c:v>
                </c:pt>
                <c:pt idx="10">
                  <c:v>2.248</c:v>
                </c:pt>
                <c:pt idx="11">
                  <c:v>2.38868</c:v>
                </c:pt>
                <c:pt idx="12">
                  <c:v>2.55952</c:v>
                </c:pt>
                <c:pt idx="13">
                  <c:v>2.76052</c:v>
                </c:pt>
                <c:pt idx="14">
                  <c:v>2.99168</c:v>
                </c:pt>
                <c:pt idx="15">
                  <c:v>3.253</c:v>
                </c:pt>
                <c:pt idx="16">
                  <c:v>3.54448</c:v>
                </c:pt>
              </c:numCache>
            </c:numRef>
          </c:yVal>
          <c:smooth val="1"/>
        </c:ser>
        <c:axId val="58351588"/>
        <c:axId val="55402245"/>
      </c:scatterChart>
      <c:valAx>
        <c:axId val="58351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02245"/>
        <c:crosses val="autoZero"/>
        <c:crossBetween val="midCat"/>
        <c:dispUnits/>
      </c:valAx>
      <c:valAx>
        <c:axId val="55402245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515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155"/>
          <c:w val="0.85925"/>
          <c:h val="0.969"/>
        </c:manualLayout>
      </c:layout>
      <c:scatterChart>
        <c:scatterStyle val="lineMarker"/>
        <c:varyColors val="0"/>
        <c:ser>
          <c:idx val="10"/>
          <c:order val="0"/>
          <c:tx>
            <c:v>Section 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Sheet1!$J$2:$J$5</c:f>
              <c:numCache>
                <c:ptCount val="4"/>
                <c:pt idx="0">
                  <c:v>0</c:v>
                </c:pt>
                <c:pt idx="1">
                  <c:v>-2.5</c:v>
                </c:pt>
                <c:pt idx="2">
                  <c:v>-2.841818181818182</c:v>
                </c:pt>
                <c:pt idx="3">
                  <c:v>-3</c:v>
                </c:pt>
              </c:numCache>
            </c:numRef>
          </c:xVal>
          <c:yVal>
            <c:numRef>
              <c:f>Sheet1!$K$2:$K$5</c:f>
              <c:numCache>
                <c:ptCount val="4"/>
                <c:pt idx="0">
                  <c:v>0.26</c:v>
                </c:pt>
                <c:pt idx="1">
                  <c:v>0.26</c:v>
                </c:pt>
                <c:pt idx="2">
                  <c:v>0.6018181818181816</c:v>
                </c:pt>
                <c:pt idx="3">
                  <c:v>2.5</c:v>
                </c:pt>
              </c:numCache>
            </c:numRef>
          </c:yVal>
          <c:smooth val="0"/>
        </c:ser>
        <c:ser>
          <c:idx val="2"/>
          <c:order val="1"/>
          <c:tx>
            <c:v>Section 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Sheet1!$J$17:$J$20</c:f>
              <c:numCache>
                <c:ptCount val="4"/>
                <c:pt idx="0">
                  <c:v>0</c:v>
                </c:pt>
                <c:pt idx="1">
                  <c:v>2.921888</c:v>
                </c:pt>
                <c:pt idx="2">
                  <c:v>3.9384826181818173</c:v>
                </c:pt>
                <c:pt idx="3">
                  <c:v>4.1051264</c:v>
                </c:pt>
              </c:numCache>
            </c:numRef>
          </c:xVal>
          <c:yVal>
            <c:numRef>
              <c:f>Sheet1!$K$17:$K$20</c:f>
              <c:numCache>
                <c:ptCount val="4"/>
                <c:pt idx="0">
                  <c:v>-0.9592000000000003</c:v>
                </c:pt>
                <c:pt idx="1">
                  <c:v>-0.9592000000000003</c:v>
                </c:pt>
                <c:pt idx="2">
                  <c:v>0.057394618181817236</c:v>
                </c:pt>
                <c:pt idx="3">
                  <c:v>2.0571200000000003</c:v>
                </c:pt>
              </c:numCache>
            </c:numRef>
          </c:yVal>
          <c:smooth val="0"/>
        </c:ser>
        <c:ser>
          <c:idx val="3"/>
          <c:order val="2"/>
          <c:tx>
            <c:v>Section 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Sheet1!$J$22:$J$25</c:f>
              <c:numCache>
                <c:ptCount val="4"/>
                <c:pt idx="0">
                  <c:v>0</c:v>
                </c:pt>
                <c:pt idx="1">
                  <c:v>2.58</c:v>
                </c:pt>
                <c:pt idx="2">
                  <c:v>3.7981818181818183</c:v>
                </c:pt>
                <c:pt idx="3">
                  <c:v>3.9640000000000004</c:v>
                </c:pt>
              </c:numCache>
            </c:numRef>
          </c:xVal>
          <c:yVal>
            <c:numRef>
              <c:f>Sheet1!$K$22:$K$25</c:f>
              <c:numCache>
                <c:ptCount val="4"/>
                <c:pt idx="0">
                  <c:v>-0.9600000000000002</c:v>
                </c:pt>
                <c:pt idx="1">
                  <c:v>-0.9600000000000002</c:v>
                </c:pt>
                <c:pt idx="2">
                  <c:v>0.25818181818181785</c:v>
                </c:pt>
                <c:pt idx="3">
                  <c:v>2.248</c:v>
                </c:pt>
              </c:numCache>
            </c:numRef>
          </c:yVal>
          <c:smooth val="0"/>
        </c:ser>
        <c:ser>
          <c:idx val="4"/>
          <c:order val="3"/>
          <c:tx>
            <c:v>Section 24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Sheet1!$L$2:$L$5</c:f>
              <c:numCache>
                <c:ptCount val="4"/>
                <c:pt idx="0">
                  <c:v>0</c:v>
                </c:pt>
                <c:pt idx="1">
                  <c:v>1.9286079999999997</c:v>
                </c:pt>
                <c:pt idx="2">
                  <c:v>3.3816418909090924</c:v>
                </c:pt>
                <c:pt idx="3">
                  <c:v>3.5437824000000013</c:v>
                </c:pt>
              </c:numCache>
            </c:numRef>
          </c:xVal>
          <c:yVal>
            <c:numRef>
              <c:f>Sheet1!$M$2:$M$5</c:f>
              <c:numCache>
                <c:ptCount val="4"/>
                <c:pt idx="0">
                  <c:v>-0.8392000000000002</c:v>
                </c:pt>
                <c:pt idx="1">
                  <c:v>-0.8392000000000002</c:v>
                </c:pt>
                <c:pt idx="2">
                  <c:v>0.6138338909090928</c:v>
                </c:pt>
                <c:pt idx="3">
                  <c:v>2.55952</c:v>
                </c:pt>
              </c:numCache>
            </c:numRef>
          </c:yVal>
          <c:smooth val="0"/>
        </c:ser>
        <c:ser>
          <c:idx val="5"/>
          <c:order val="4"/>
          <c:tx>
            <c:v>Section 28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Sheet1!$L$7:$L$10</c:f>
              <c:numCache>
                <c:ptCount val="4"/>
                <c:pt idx="0">
                  <c:v>0</c:v>
                </c:pt>
                <c:pt idx="1">
                  <c:v>0.7196480000000003</c:v>
                </c:pt>
                <c:pt idx="2">
                  <c:v>2.4438149818181847</c:v>
                </c:pt>
                <c:pt idx="3">
                  <c:v>2.5991744000000025</c:v>
                </c:pt>
              </c:numCache>
            </c:numRef>
          </c:xVal>
          <c:yVal>
            <c:numRef>
              <c:f>Sheet1!$M$7:$M$10</c:f>
              <c:numCache>
                <c:ptCount val="4"/>
                <c:pt idx="0">
                  <c:v>-0.5968000000000002</c:v>
                </c:pt>
                <c:pt idx="1">
                  <c:v>-0.5968000000000002</c:v>
                </c:pt>
                <c:pt idx="2">
                  <c:v>1.1273669818181842</c:v>
                </c:pt>
                <c:pt idx="3">
                  <c:v>2.99168</c:v>
                </c:pt>
              </c:numCache>
            </c:numRef>
          </c:yVal>
          <c:smooth val="0"/>
        </c:ser>
        <c:ser>
          <c:idx val="6"/>
          <c:order val="5"/>
          <c:tx>
            <c:v>Section 32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Sheet1!$L$12:$L$15</c:f>
              <c:numCache>
                <c:ptCount val="4"/>
                <c:pt idx="0">
                  <c:v>0</c:v>
                </c:pt>
                <c:pt idx="1">
                  <c:v>-1.3993920000000006</c:v>
                </c:pt>
                <c:pt idx="2">
                  <c:v>0.6311837090909089</c:v>
                </c:pt>
                <c:pt idx="3">
                  <c:v>0.7767423999999998</c:v>
                </c:pt>
              </c:numCache>
            </c:numRef>
          </c:xVal>
          <c:yVal>
            <c:numRef>
              <c:f>Sheet1!$M$12:$M$15</c:f>
              <c:numCache>
                <c:ptCount val="4"/>
                <c:pt idx="0">
                  <c:v>-0.23280000000000034</c:v>
                </c:pt>
                <c:pt idx="1">
                  <c:v>-0.23280000000000034</c:v>
                </c:pt>
                <c:pt idx="2">
                  <c:v>1.7977757090909092</c:v>
                </c:pt>
                <c:pt idx="3">
                  <c:v>3.54448</c:v>
                </c:pt>
              </c:numCache>
            </c:numRef>
          </c:yVal>
          <c:smooth val="0"/>
        </c:ser>
        <c:ser>
          <c:idx val="7"/>
          <c:order val="6"/>
          <c:tx>
            <c:v>Section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Sheet1!$J$27:$J$30</c:f>
              <c:numCache>
                <c:ptCount val="4"/>
                <c:pt idx="0">
                  <c:v>0</c:v>
                </c:pt>
                <c:pt idx="1">
                  <c:v>-3.004448</c:v>
                </c:pt>
                <c:pt idx="2">
                  <c:v>-3.525385890909091</c:v>
                </c:pt>
                <c:pt idx="3">
                  <c:v>-3.6849344</c:v>
                </c:pt>
              </c:numCache>
            </c:numRef>
          </c:xVal>
          <c:yVal>
            <c:numRef>
              <c:f>Sheet1!$K$27:$K$30</c:f>
              <c:numCache>
                <c:ptCount val="4"/>
                <c:pt idx="0">
                  <c:v>-0.2272</c:v>
                </c:pt>
                <c:pt idx="1">
                  <c:v>-0.2272</c:v>
                </c:pt>
                <c:pt idx="2">
                  <c:v>0.2937378909090911</c:v>
                </c:pt>
                <c:pt idx="3">
                  <c:v>2.20832</c:v>
                </c:pt>
              </c:numCache>
            </c:numRef>
          </c:yVal>
          <c:smooth val="0"/>
        </c:ser>
        <c:ser>
          <c:idx val="8"/>
          <c:order val="7"/>
          <c:tx>
            <c:v>Section 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Sheet1!$J$32:$J$35</c:f>
              <c:numCache>
                <c:ptCount val="4"/>
                <c:pt idx="0">
                  <c:v>0</c:v>
                </c:pt>
                <c:pt idx="1">
                  <c:v>-0.20000000000000107</c:v>
                </c:pt>
                <c:pt idx="2">
                  <c:v>1.673181818181819</c:v>
                </c:pt>
                <c:pt idx="3">
                  <c:v>1.8240000000000007</c:v>
                </c:pt>
              </c:numCache>
            </c:numRef>
          </c:xVal>
          <c:yVal>
            <c:numRef>
              <c:f>Sheet1!$K$32:$K$35</c:f>
              <c:numCache>
                <c:ptCount val="4"/>
                <c:pt idx="0">
                  <c:v>-0.4300000000000004</c:v>
                </c:pt>
                <c:pt idx="1">
                  <c:v>-0.4300000000000004</c:v>
                </c:pt>
                <c:pt idx="2">
                  <c:v>1.4431818181818197</c:v>
                </c:pt>
                <c:pt idx="3">
                  <c:v>3.253</c:v>
                </c:pt>
              </c:numCache>
            </c:numRef>
          </c:yVal>
          <c:smooth val="0"/>
        </c:ser>
        <c:ser>
          <c:idx val="9"/>
          <c:order val="8"/>
          <c:tx>
            <c:v>Section 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Sheet1!$J$37:$J$40</c:f>
              <c:numCache>
                <c:ptCount val="4"/>
                <c:pt idx="0">
                  <c:v>0</c:v>
                </c:pt>
                <c:pt idx="1">
                  <c:v>-3.147168</c:v>
                </c:pt>
                <c:pt idx="2">
                  <c:v>-3.828210618181818</c:v>
                </c:pt>
                <c:pt idx="3">
                  <c:v>-3.9906304</c:v>
                </c:pt>
              </c:numCache>
            </c:numRef>
          </c:xVal>
          <c:yVal>
            <c:numRef>
              <c:f>Sheet1!$K$37:$K$40</c:f>
              <c:numCache>
                <c:ptCount val="4"/>
                <c:pt idx="0">
                  <c:v>-0.5928000000000001</c:v>
                </c:pt>
                <c:pt idx="1">
                  <c:v>-0.5928000000000001</c:v>
                </c:pt>
                <c:pt idx="2">
                  <c:v>0.08824261818181789</c:v>
                </c:pt>
                <c:pt idx="3">
                  <c:v>2.03728</c:v>
                </c:pt>
              </c:numCache>
            </c:numRef>
          </c:yVal>
          <c:smooth val="0"/>
        </c:ser>
        <c:ser>
          <c:idx val="0"/>
          <c:order val="9"/>
          <c:tx>
            <c:v>Section 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Sheet1!$J$42:$J$45</c:f>
              <c:numCache>
                <c:ptCount val="4"/>
                <c:pt idx="0">
                  <c:v>0</c:v>
                </c:pt>
                <c:pt idx="1">
                  <c:v>-3.097888</c:v>
                </c:pt>
                <c:pt idx="2">
                  <c:v>-3.9391226181818184</c:v>
                </c:pt>
                <c:pt idx="3">
                  <c:v>-4.104326400000001</c:v>
                </c:pt>
              </c:numCache>
            </c:numRef>
          </c:xVal>
          <c:yVal>
            <c:numRef>
              <c:f>Sheet1!$K$42:$K$45</c:f>
              <c:numCache>
                <c:ptCount val="4"/>
                <c:pt idx="0">
                  <c:v>-0.8368</c:v>
                </c:pt>
                <c:pt idx="1">
                  <c:v>-0.8368</c:v>
                </c:pt>
                <c:pt idx="2">
                  <c:v>0.0044346181818184505</c:v>
                </c:pt>
                <c:pt idx="3">
                  <c:v>1.98688</c:v>
                </c:pt>
              </c:numCache>
            </c:numRef>
          </c:yVal>
          <c:smooth val="0"/>
        </c:ser>
        <c:axId val="28858158"/>
        <c:axId val="58396831"/>
      </c:scatterChart>
      <c:valAx>
        <c:axId val="28858158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crossAx val="58396831"/>
        <c:crosses val="autoZero"/>
        <c:crossBetween val="midCat"/>
        <c:dispUnits/>
      </c:valAx>
      <c:valAx>
        <c:axId val="58396831"/>
        <c:scaling>
          <c:orientation val="minMax"/>
          <c:max val="6"/>
          <c:min val="-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581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32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5934075"/>
    <xdr:graphicFrame>
      <xdr:nvGraphicFramePr>
        <xdr:cNvPr id="1" name="Chart 1"/>
        <xdr:cNvGraphicFramePr/>
      </xdr:nvGraphicFramePr>
      <xdr:xfrm>
        <a:off x="0" y="0"/>
        <a:ext cx="86868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5934075"/>
    <xdr:graphicFrame>
      <xdr:nvGraphicFramePr>
        <xdr:cNvPr id="1" name="Shape 1025"/>
        <xdr:cNvGraphicFramePr/>
      </xdr:nvGraphicFramePr>
      <xdr:xfrm>
        <a:off x="0" y="0"/>
        <a:ext cx="86868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5934075"/>
    <xdr:graphicFrame>
      <xdr:nvGraphicFramePr>
        <xdr:cNvPr id="1" name="Shape 1025"/>
        <xdr:cNvGraphicFramePr/>
      </xdr:nvGraphicFramePr>
      <xdr:xfrm>
        <a:off x="0" y="0"/>
        <a:ext cx="86868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5934075"/>
    <xdr:graphicFrame>
      <xdr:nvGraphicFramePr>
        <xdr:cNvPr id="1" name="Shape 1025"/>
        <xdr:cNvGraphicFramePr/>
      </xdr:nvGraphicFramePr>
      <xdr:xfrm>
        <a:off x="0" y="0"/>
        <a:ext cx="86868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workbookViewId="0" topLeftCell="A17">
      <selection activeCell="J23" sqref="J23"/>
    </sheetView>
  </sheetViews>
  <sheetFormatPr defaultColWidth="9.140625" defaultRowHeight="12.75"/>
  <sheetData>
    <row r="1" spans="1:24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3" t="s">
        <v>8</v>
      </c>
      <c r="J1" t="s">
        <v>12</v>
      </c>
      <c r="L1" t="s">
        <v>16</v>
      </c>
      <c r="P1" t="s">
        <v>25</v>
      </c>
      <c r="Q1" t="s">
        <v>26</v>
      </c>
      <c r="R1" t="s">
        <v>27</v>
      </c>
      <c r="T1" t="s">
        <v>41</v>
      </c>
      <c r="U1" t="s">
        <v>40</v>
      </c>
      <c r="V1" t="s">
        <v>34</v>
      </c>
      <c r="W1" t="s">
        <v>35</v>
      </c>
      <c r="X1" t="s">
        <v>36</v>
      </c>
    </row>
    <row r="2" spans="1:24" ht="12.75">
      <c r="A2">
        <v>0</v>
      </c>
      <c r="B2">
        <f>(-0.000017*(A2^4))+(0.00085*(A2^3))-(0.0196*(A2^2))+(0.192*A2)+2.5</f>
        <v>2.5</v>
      </c>
      <c r="C2">
        <f>$E$23*A2^2-$F$23*A2+$G$23</f>
        <v>0.26</v>
      </c>
      <c r="D2">
        <f>(C2-G2-B2+12*F2)/11</f>
        <v>2.841818181818182</v>
      </c>
      <c r="E2">
        <f>C2+D2-B2</f>
        <v>0.6018181818181816</v>
      </c>
      <c r="F2">
        <f>-0.0000176*A2^4+0.00091*A2^3-0.0208*A2^2+0.241*A2+3</f>
        <v>3</v>
      </c>
      <c r="G2">
        <f>$A$23*A2^2-$B$23*A2+$C$23</f>
        <v>2.5</v>
      </c>
      <c r="H2">
        <f>((E2-C2)^2+(D2-B2)^2)^0.5</f>
        <v>0.48340390859298504</v>
      </c>
      <c r="I2">
        <f>((G2-E2)^2+(F2-D2)^2)^0.5</f>
        <v>1.9047613242816905</v>
      </c>
      <c r="J2">
        <v>0</v>
      </c>
      <c r="K2">
        <f>C2</f>
        <v>0.26</v>
      </c>
      <c r="L2">
        <v>0</v>
      </c>
      <c r="M2">
        <f>C14</f>
        <v>-0.8392000000000002</v>
      </c>
      <c r="N2">
        <v>0</v>
      </c>
      <c r="P2">
        <f>-B2</f>
        <v>-2.5</v>
      </c>
      <c r="Q2">
        <f>-D2</f>
        <v>-2.841818181818182</v>
      </c>
      <c r="R2">
        <f>-F2</f>
        <v>-3</v>
      </c>
      <c r="T2">
        <f>(ABS(C2)-C2)/2</f>
        <v>0</v>
      </c>
      <c r="U2">
        <f>(T2*2*B2)+(T2^2)</f>
        <v>0</v>
      </c>
      <c r="V2">
        <f>U2*2</f>
        <v>0</v>
      </c>
      <c r="W2">
        <f>V2*62</f>
        <v>0</v>
      </c>
      <c r="X2">
        <f>W2*A2</f>
        <v>0</v>
      </c>
    </row>
    <row r="3" spans="1:24" ht="12.75">
      <c r="A3">
        <v>2</v>
      </c>
      <c r="B3">
        <f aca="true" t="shared" si="0" ref="B3:B18">(-0.000017*(A3^4))+(0.00085*(A3^3))-(0.0196*(A3^2))+(0.192*A3)+2.5</f>
        <v>2.812128</v>
      </c>
      <c r="C3">
        <f aca="true" t="shared" si="1" ref="C3:C18">$E$23*A3^2-$F$23*A3+$G$23</f>
        <v>0.0011999999999999789</v>
      </c>
      <c r="D3">
        <f aca="true" t="shared" si="2" ref="D3:D18">(C3-G3-B3+12*F3)/11</f>
        <v>3.247233890909091</v>
      </c>
      <c r="E3">
        <f aca="true" t="shared" si="3" ref="E3:E18">C3+D3-B3</f>
        <v>0.4363058909090909</v>
      </c>
      <c r="F3">
        <f aca="true" t="shared" si="4" ref="F3:F18">-0.0000176*A3^4+0.00091*A3^3-0.0208*A3^2+0.241*A3+3</f>
        <v>3.4057984</v>
      </c>
      <c r="G3">
        <f aca="true" t="shared" si="5" ref="G3:G18">$A$23*A3^2-$B$23*A3+$C$23</f>
        <v>2.33908</v>
      </c>
      <c r="H3">
        <f aca="true" t="shared" si="6" ref="H3:H18">((E3-C3)^2+(D3-B3)^2)^0.5</f>
        <v>0.6153326519920648</v>
      </c>
      <c r="I3">
        <f aca="true" t="shared" si="7" ref="I3:I18">((G3-E3)^2+(F3-D3)^2)^0.5</f>
        <v>1.9093695330579528</v>
      </c>
      <c r="J3">
        <f>-B2</f>
        <v>-2.5</v>
      </c>
      <c r="K3">
        <f>C2</f>
        <v>0.26</v>
      </c>
      <c r="L3">
        <f>B14</f>
        <v>1.9286079999999997</v>
      </c>
      <c r="M3">
        <f>C14</f>
        <v>-0.8392000000000002</v>
      </c>
      <c r="N3">
        <v>2</v>
      </c>
      <c r="P3">
        <f aca="true" t="shared" si="8" ref="P3:P18">-B3</f>
        <v>-2.812128</v>
      </c>
      <c r="Q3">
        <f aca="true" t="shared" si="9" ref="Q3:Q18">-D3</f>
        <v>-3.247233890909091</v>
      </c>
      <c r="R3">
        <f aca="true" t="shared" si="10" ref="R3:R18">-F3</f>
        <v>-3.4057984</v>
      </c>
      <c r="T3">
        <f aca="true" t="shared" si="11" ref="T3:T18">(ABS(C3)-C3)/2</f>
        <v>0</v>
      </c>
      <c r="U3">
        <f aca="true" t="shared" si="12" ref="U3:U18">(T3*2*B3)+(T3^2)</f>
        <v>0</v>
      </c>
      <c r="V3">
        <f aca="true" t="shared" si="13" ref="V3:V18">U3*2</f>
        <v>0</v>
      </c>
      <c r="W3">
        <f aca="true" t="shared" si="14" ref="W3:W17">V3*62</f>
        <v>0</v>
      </c>
      <c r="X3">
        <f aca="true" t="shared" si="15" ref="X3:X17">W3*A3</f>
        <v>0</v>
      </c>
    </row>
    <row r="4" spans="1:24" ht="12.75">
      <c r="A4">
        <v>4</v>
      </c>
      <c r="B4">
        <f t="shared" si="0"/>
        <v>3.004448</v>
      </c>
      <c r="C4">
        <f t="shared" si="1"/>
        <v>-0.2272</v>
      </c>
      <c r="D4">
        <f t="shared" si="2"/>
        <v>3.525385890909091</v>
      </c>
      <c r="E4">
        <f t="shared" si="3"/>
        <v>0.2937378909090911</v>
      </c>
      <c r="F4">
        <f t="shared" si="4"/>
        <v>3.6849344</v>
      </c>
      <c r="G4">
        <f t="shared" si="5"/>
        <v>2.20832</v>
      </c>
      <c r="H4">
        <f t="shared" si="6"/>
        <v>0.7367174304776724</v>
      </c>
      <c r="I4">
        <f t="shared" si="7"/>
        <v>1.921218462123484</v>
      </c>
      <c r="J4">
        <f>-D2</f>
        <v>-2.841818181818182</v>
      </c>
      <c r="K4">
        <f>E2</f>
        <v>0.6018181818181816</v>
      </c>
      <c r="L4">
        <f>D14</f>
        <v>3.3816418909090924</v>
      </c>
      <c r="M4">
        <f>E14</f>
        <v>0.6138338909090928</v>
      </c>
      <c r="N4">
        <v>4</v>
      </c>
      <c r="P4">
        <f t="shared" si="8"/>
        <v>-3.004448</v>
      </c>
      <c r="Q4">
        <f t="shared" si="9"/>
        <v>-3.525385890909091</v>
      </c>
      <c r="R4">
        <f t="shared" si="10"/>
        <v>-3.6849344</v>
      </c>
      <c r="T4">
        <f t="shared" si="11"/>
        <v>0.2272</v>
      </c>
      <c r="U4">
        <f t="shared" si="12"/>
        <v>1.4168410112</v>
      </c>
      <c r="V4">
        <f t="shared" si="13"/>
        <v>2.8336820224</v>
      </c>
      <c r="W4">
        <f t="shared" si="14"/>
        <v>175.6882853888</v>
      </c>
      <c r="X4">
        <f t="shared" si="15"/>
        <v>702.7531415552</v>
      </c>
    </row>
    <row r="5" spans="1:24" ht="12.75">
      <c r="A5">
        <v>6</v>
      </c>
      <c r="B5">
        <f t="shared" si="0"/>
        <v>3.107968</v>
      </c>
      <c r="C5">
        <f t="shared" si="1"/>
        <v>-0.4252</v>
      </c>
      <c r="D5">
        <f t="shared" si="2"/>
        <v>3.710046981818182</v>
      </c>
      <c r="E5">
        <f t="shared" si="3"/>
        <v>0.17687898181818218</v>
      </c>
      <c r="F5">
        <f t="shared" si="4"/>
        <v>3.8709504</v>
      </c>
      <c r="G5">
        <f t="shared" si="5"/>
        <v>2.10772</v>
      </c>
      <c r="H5">
        <f t="shared" si="6"/>
        <v>0.8514682617070573</v>
      </c>
      <c r="I5">
        <f t="shared" si="7"/>
        <v>1.937533728087331</v>
      </c>
      <c r="J5">
        <f>-F2</f>
        <v>-3</v>
      </c>
      <c r="K5">
        <f>G2</f>
        <v>2.5</v>
      </c>
      <c r="L5">
        <f>F14</f>
        <v>3.5437824000000013</v>
      </c>
      <c r="M5">
        <f>G14</f>
        <v>2.55952</v>
      </c>
      <c r="N5">
        <v>6</v>
      </c>
      <c r="P5">
        <f t="shared" si="8"/>
        <v>-3.107968</v>
      </c>
      <c r="Q5">
        <f t="shared" si="9"/>
        <v>-3.710046981818182</v>
      </c>
      <c r="R5">
        <f t="shared" si="10"/>
        <v>-3.8709504</v>
      </c>
      <c r="T5">
        <f t="shared" si="11"/>
        <v>0.4252</v>
      </c>
      <c r="U5">
        <f t="shared" si="12"/>
        <v>2.8238110272</v>
      </c>
      <c r="V5">
        <f t="shared" si="13"/>
        <v>5.6476220544</v>
      </c>
      <c r="W5">
        <f t="shared" si="14"/>
        <v>350.15256737280004</v>
      </c>
      <c r="X5">
        <f t="shared" si="15"/>
        <v>2100.9154042368</v>
      </c>
    </row>
    <row r="6" spans="1:24" ht="12.75">
      <c r="A6">
        <v>8</v>
      </c>
      <c r="B6">
        <f t="shared" si="0"/>
        <v>3.147168</v>
      </c>
      <c r="C6">
        <f t="shared" si="1"/>
        <v>-0.5928000000000001</v>
      </c>
      <c r="D6">
        <f t="shared" si="2"/>
        <v>3.828210618181818</v>
      </c>
      <c r="E6">
        <f t="shared" si="3"/>
        <v>0.08824261818181789</v>
      </c>
      <c r="F6">
        <f t="shared" si="4"/>
        <v>3.9906304</v>
      </c>
      <c r="G6">
        <f t="shared" si="5"/>
        <v>2.03728</v>
      </c>
      <c r="H6">
        <f t="shared" si="6"/>
        <v>0.9631397071868083</v>
      </c>
      <c r="I6">
        <f t="shared" si="7"/>
        <v>1.955793164230446</v>
      </c>
      <c r="J6" t="s">
        <v>31</v>
      </c>
      <c r="L6" t="s">
        <v>17</v>
      </c>
      <c r="N6">
        <v>8</v>
      </c>
      <c r="P6">
        <f t="shared" si="8"/>
        <v>-3.147168</v>
      </c>
      <c r="Q6">
        <f t="shared" si="9"/>
        <v>-3.828210618181818</v>
      </c>
      <c r="R6">
        <f t="shared" si="10"/>
        <v>-3.9906304</v>
      </c>
      <c r="T6">
        <f t="shared" si="11"/>
        <v>0.5928000000000001</v>
      </c>
      <c r="U6">
        <f t="shared" si="12"/>
        <v>4.082694220800001</v>
      </c>
      <c r="V6">
        <f t="shared" si="13"/>
        <v>8.165388441600003</v>
      </c>
      <c r="W6">
        <f t="shared" si="14"/>
        <v>506.25408337920015</v>
      </c>
      <c r="X6">
        <f t="shared" si="15"/>
        <v>4050.0326670336012</v>
      </c>
    </row>
    <row r="7" spans="1:24" ht="12.75">
      <c r="A7">
        <v>10</v>
      </c>
      <c r="B7">
        <f t="shared" si="0"/>
        <v>3.1399999999999997</v>
      </c>
      <c r="C7">
        <f t="shared" si="1"/>
        <v>-0.7300000000000001</v>
      </c>
      <c r="D7">
        <f t="shared" si="2"/>
        <v>3.9000909090909093</v>
      </c>
      <c r="E7">
        <f t="shared" si="3"/>
        <v>0.030090909090909612</v>
      </c>
      <c r="F7">
        <f t="shared" si="4"/>
        <v>4.064</v>
      </c>
      <c r="G7">
        <f t="shared" si="5"/>
        <v>1.997</v>
      </c>
      <c r="H7">
        <f t="shared" si="6"/>
        <v>1.0749308722728597</v>
      </c>
      <c r="I7">
        <f t="shared" si="7"/>
        <v>1.9737268205056822</v>
      </c>
      <c r="J7">
        <v>0</v>
      </c>
      <c r="K7">
        <f>C5</f>
        <v>-0.4252</v>
      </c>
      <c r="L7">
        <v>0</v>
      </c>
      <c r="M7">
        <f>C16</f>
        <v>-0.5968000000000002</v>
      </c>
      <c r="N7">
        <v>10</v>
      </c>
      <c r="P7">
        <f t="shared" si="8"/>
        <v>-3.1399999999999997</v>
      </c>
      <c r="Q7">
        <f t="shared" si="9"/>
        <v>-3.9000909090909093</v>
      </c>
      <c r="R7">
        <f t="shared" si="10"/>
        <v>-4.064</v>
      </c>
      <c r="T7">
        <f t="shared" si="11"/>
        <v>0.7300000000000001</v>
      </c>
      <c r="U7">
        <f t="shared" si="12"/>
        <v>5.1173</v>
      </c>
      <c r="V7">
        <f t="shared" si="13"/>
        <v>10.2346</v>
      </c>
      <c r="W7">
        <f t="shared" si="14"/>
        <v>634.5452</v>
      </c>
      <c r="X7">
        <f t="shared" si="15"/>
        <v>6345.452</v>
      </c>
    </row>
    <row r="8" spans="1:24" ht="12.75">
      <c r="A8">
        <v>12</v>
      </c>
      <c r="B8">
        <f t="shared" si="0"/>
        <v>3.097888</v>
      </c>
      <c r="C8">
        <f t="shared" si="1"/>
        <v>-0.8368</v>
      </c>
      <c r="D8">
        <f t="shared" si="2"/>
        <v>3.9391226181818184</v>
      </c>
      <c r="E8">
        <f t="shared" si="3"/>
        <v>0.0044346181818184505</v>
      </c>
      <c r="F8">
        <f t="shared" si="4"/>
        <v>4.104326400000001</v>
      </c>
      <c r="G8">
        <f t="shared" si="5"/>
        <v>1.98688</v>
      </c>
      <c r="H8">
        <f t="shared" si="6"/>
        <v>1.1896854061704798</v>
      </c>
      <c r="I8">
        <f t="shared" si="7"/>
        <v>1.9893169635378032</v>
      </c>
      <c r="J8">
        <f>-B5</f>
        <v>-3.107968</v>
      </c>
      <c r="K8">
        <f>C5</f>
        <v>-0.4252</v>
      </c>
      <c r="L8">
        <f>B16</f>
        <v>0.7196480000000003</v>
      </c>
      <c r="M8">
        <f>C16</f>
        <v>-0.5968000000000002</v>
      </c>
      <c r="N8">
        <v>12</v>
      </c>
      <c r="P8">
        <f t="shared" si="8"/>
        <v>-3.097888</v>
      </c>
      <c r="Q8">
        <f t="shared" si="9"/>
        <v>-3.9391226181818184</v>
      </c>
      <c r="R8">
        <f t="shared" si="10"/>
        <v>-4.104326400000001</v>
      </c>
      <c r="T8">
        <f t="shared" si="11"/>
        <v>0.8368</v>
      </c>
      <c r="U8">
        <f t="shared" si="12"/>
        <v>5.884859596800001</v>
      </c>
      <c r="V8">
        <f t="shared" si="13"/>
        <v>11.769719193600002</v>
      </c>
      <c r="W8">
        <f t="shared" si="14"/>
        <v>729.7225900032001</v>
      </c>
      <c r="X8">
        <f t="shared" si="15"/>
        <v>8756.671080038403</v>
      </c>
    </row>
    <row r="9" spans="1:24" ht="12.75">
      <c r="A9">
        <v>14</v>
      </c>
      <c r="B9">
        <f t="shared" si="0"/>
        <v>3.0257280000000004</v>
      </c>
      <c r="C9">
        <f t="shared" si="1"/>
        <v>-0.9132</v>
      </c>
      <c r="D9">
        <f t="shared" si="2"/>
        <v>3.951961163636364</v>
      </c>
      <c r="E9">
        <f t="shared" si="3"/>
        <v>0.013033163636363643</v>
      </c>
      <c r="F9">
        <f t="shared" si="4"/>
        <v>4.1181184</v>
      </c>
      <c r="G9">
        <f t="shared" si="5"/>
        <v>2.00692</v>
      </c>
      <c r="H9">
        <f t="shared" si="6"/>
        <v>1.3098915019342836</v>
      </c>
      <c r="I9">
        <f t="shared" si="7"/>
        <v>2.000798076623474</v>
      </c>
      <c r="J9">
        <f>-D5</f>
        <v>-3.710046981818182</v>
      </c>
      <c r="K9">
        <f>E5</f>
        <v>0.17687898181818218</v>
      </c>
      <c r="L9">
        <f>D16</f>
        <v>2.4438149818181847</v>
      </c>
      <c r="M9">
        <f>E16</f>
        <v>1.1273669818181842</v>
      </c>
      <c r="N9">
        <v>14</v>
      </c>
      <c r="P9">
        <f t="shared" si="8"/>
        <v>-3.0257280000000004</v>
      </c>
      <c r="Q9">
        <f t="shared" si="9"/>
        <v>-3.951961163636364</v>
      </c>
      <c r="R9">
        <f t="shared" si="10"/>
        <v>-4.1181184</v>
      </c>
      <c r="T9">
        <f t="shared" si="11"/>
        <v>0.9132</v>
      </c>
      <c r="U9">
        <f t="shared" si="12"/>
        <v>6.360123859200002</v>
      </c>
      <c r="V9">
        <f t="shared" si="13"/>
        <v>12.720247718400003</v>
      </c>
      <c r="W9">
        <f t="shared" si="14"/>
        <v>788.6553585408002</v>
      </c>
      <c r="X9">
        <f t="shared" si="15"/>
        <v>11041.175019571203</v>
      </c>
    </row>
    <row r="10" spans="1:24" ht="12.75">
      <c r="A10">
        <v>16</v>
      </c>
      <c r="B10">
        <f t="shared" si="0"/>
        <v>2.921888</v>
      </c>
      <c r="C10">
        <f t="shared" si="1"/>
        <v>-0.9592000000000003</v>
      </c>
      <c r="D10">
        <f t="shared" si="2"/>
        <v>3.9384826181818173</v>
      </c>
      <c r="E10">
        <f t="shared" si="3"/>
        <v>0.057394618181817236</v>
      </c>
      <c r="F10">
        <f t="shared" si="4"/>
        <v>4.1051264</v>
      </c>
      <c r="G10">
        <f t="shared" si="5"/>
        <v>2.0571200000000003</v>
      </c>
      <c r="H10">
        <f t="shared" si="6"/>
        <v>1.4376818964682243</v>
      </c>
      <c r="I10">
        <f t="shared" si="7"/>
        <v>2.0066568597312653</v>
      </c>
      <c r="J10">
        <f>-F5</f>
        <v>-3.8709504</v>
      </c>
      <c r="K10">
        <f>G5</f>
        <v>2.10772</v>
      </c>
      <c r="L10">
        <f>F16</f>
        <v>2.5991744000000025</v>
      </c>
      <c r="M10">
        <f>G16</f>
        <v>2.99168</v>
      </c>
      <c r="N10">
        <v>16</v>
      </c>
      <c r="P10">
        <f t="shared" si="8"/>
        <v>-2.921888</v>
      </c>
      <c r="Q10">
        <f t="shared" si="9"/>
        <v>-3.9384826181818173</v>
      </c>
      <c r="R10">
        <f t="shared" si="10"/>
        <v>-4.1051264</v>
      </c>
      <c r="T10">
        <f t="shared" si="11"/>
        <v>0.9592000000000003</v>
      </c>
      <c r="U10">
        <f t="shared" si="12"/>
        <v>6.525414579200002</v>
      </c>
      <c r="V10">
        <f t="shared" si="13"/>
        <v>13.050829158400004</v>
      </c>
      <c r="W10">
        <f t="shared" si="14"/>
        <v>809.1514078208003</v>
      </c>
      <c r="X10">
        <f t="shared" si="15"/>
        <v>12946.422525132804</v>
      </c>
    </row>
    <row r="11" spans="1:24" ht="12.75">
      <c r="A11">
        <v>18</v>
      </c>
      <c r="B11">
        <f t="shared" si="0"/>
        <v>2.778208</v>
      </c>
      <c r="C11">
        <f t="shared" si="1"/>
        <v>-0.9748000000000001</v>
      </c>
      <c r="D11">
        <f t="shared" si="2"/>
        <v>3.89178370909091</v>
      </c>
      <c r="E11">
        <f t="shared" si="3"/>
        <v>0.1387757090909103</v>
      </c>
      <c r="F11">
        <f t="shared" si="4"/>
        <v>4.058342400000001</v>
      </c>
      <c r="G11">
        <f t="shared" si="5"/>
        <v>2.13748</v>
      </c>
      <c r="H11">
        <f t="shared" si="6"/>
        <v>1.5748338705256018</v>
      </c>
      <c r="I11">
        <f t="shared" si="7"/>
        <v>2.0056322295016495</v>
      </c>
      <c r="J11" t="s">
        <v>13</v>
      </c>
      <c r="L11" t="s">
        <v>18</v>
      </c>
      <c r="N11">
        <v>18</v>
      </c>
      <c r="P11">
        <f t="shared" si="8"/>
        <v>-2.778208</v>
      </c>
      <c r="Q11">
        <f t="shared" si="9"/>
        <v>-3.89178370909091</v>
      </c>
      <c r="R11">
        <f t="shared" si="10"/>
        <v>-4.058342400000001</v>
      </c>
      <c r="T11">
        <f t="shared" si="11"/>
        <v>0.9748000000000001</v>
      </c>
      <c r="U11">
        <f t="shared" si="12"/>
        <v>6.3666293568</v>
      </c>
      <c r="V11">
        <f t="shared" si="13"/>
        <v>12.7332587136</v>
      </c>
      <c r="W11">
        <f t="shared" si="14"/>
        <v>789.4620402432</v>
      </c>
      <c r="X11">
        <f t="shared" si="15"/>
        <v>14210.3167243776</v>
      </c>
    </row>
    <row r="12" spans="1:24" ht="12.75">
      <c r="A12">
        <v>20</v>
      </c>
      <c r="B12">
        <f t="shared" si="0"/>
        <v>2.58</v>
      </c>
      <c r="C12">
        <f t="shared" si="1"/>
        <v>-0.9600000000000002</v>
      </c>
      <c r="D12">
        <f t="shared" si="2"/>
        <v>3.7981818181818183</v>
      </c>
      <c r="E12">
        <f t="shared" si="3"/>
        <v>0.25818181818181785</v>
      </c>
      <c r="F12">
        <f t="shared" si="4"/>
        <v>3.9640000000000004</v>
      </c>
      <c r="G12">
        <f t="shared" si="5"/>
        <v>2.248</v>
      </c>
      <c r="H12">
        <f t="shared" si="6"/>
        <v>1.722769248709043</v>
      </c>
      <c r="I12">
        <f t="shared" si="7"/>
        <v>1.996715319247014</v>
      </c>
      <c r="J12">
        <v>0</v>
      </c>
      <c r="K12">
        <f>C9</f>
        <v>-0.9132</v>
      </c>
      <c r="L12">
        <v>0</v>
      </c>
      <c r="M12">
        <f>C18</f>
        <v>-0.23280000000000034</v>
      </c>
      <c r="N12">
        <v>20</v>
      </c>
      <c r="P12">
        <f t="shared" si="8"/>
        <v>-2.58</v>
      </c>
      <c r="Q12">
        <f t="shared" si="9"/>
        <v>-3.7981818181818183</v>
      </c>
      <c r="R12">
        <f t="shared" si="10"/>
        <v>-3.9640000000000004</v>
      </c>
      <c r="T12">
        <f t="shared" si="11"/>
        <v>0.9600000000000002</v>
      </c>
      <c r="U12">
        <f t="shared" si="12"/>
        <v>5.875200000000001</v>
      </c>
      <c r="V12">
        <f t="shared" si="13"/>
        <v>11.750400000000003</v>
      </c>
      <c r="W12">
        <f t="shared" si="14"/>
        <v>728.5248000000001</v>
      </c>
      <c r="X12">
        <f t="shared" si="15"/>
        <v>14570.496000000003</v>
      </c>
    </row>
    <row r="13" spans="1:24" ht="12.75">
      <c r="A13">
        <v>22</v>
      </c>
      <c r="B13">
        <f t="shared" si="0"/>
        <v>2.3060479999999988</v>
      </c>
      <c r="C13">
        <f t="shared" si="1"/>
        <v>-0.9148000000000003</v>
      </c>
      <c r="D13">
        <f t="shared" si="2"/>
        <v>3.6372149818181807</v>
      </c>
      <c r="E13">
        <f t="shared" si="3"/>
        <v>0.41636698181818144</v>
      </c>
      <c r="F13">
        <f t="shared" si="4"/>
        <v>3.801574399999999</v>
      </c>
      <c r="G13">
        <f t="shared" si="5"/>
        <v>2.38868</v>
      </c>
      <c r="H13">
        <f t="shared" si="6"/>
        <v>1.882554399470532</v>
      </c>
      <c r="I13">
        <f t="shared" si="7"/>
        <v>1.979149478951638</v>
      </c>
      <c r="J13">
        <f>-B9</f>
        <v>-3.0257280000000004</v>
      </c>
      <c r="K13">
        <f>C9</f>
        <v>-0.9132</v>
      </c>
      <c r="L13">
        <f>B18</f>
        <v>-1.3993920000000006</v>
      </c>
      <c r="M13">
        <f>C18</f>
        <v>-0.23280000000000034</v>
      </c>
      <c r="N13">
        <v>22</v>
      </c>
      <c r="P13">
        <f t="shared" si="8"/>
        <v>-2.3060479999999988</v>
      </c>
      <c r="Q13">
        <f t="shared" si="9"/>
        <v>-3.6372149818181807</v>
      </c>
      <c r="R13">
        <f t="shared" si="10"/>
        <v>-3.801574399999999</v>
      </c>
      <c r="T13">
        <f t="shared" si="11"/>
        <v>0.9148000000000003</v>
      </c>
      <c r="U13">
        <f t="shared" si="12"/>
        <v>5.0560044608</v>
      </c>
      <c r="V13">
        <f t="shared" si="13"/>
        <v>10.1120089216</v>
      </c>
      <c r="W13">
        <f t="shared" si="14"/>
        <v>626.9445531391999</v>
      </c>
      <c r="X13">
        <f t="shared" si="15"/>
        <v>13792.780169062398</v>
      </c>
    </row>
    <row r="14" spans="1:24" ht="12.75">
      <c r="A14">
        <v>24</v>
      </c>
      <c r="B14">
        <f t="shared" si="0"/>
        <v>1.9286079999999997</v>
      </c>
      <c r="C14">
        <f t="shared" si="1"/>
        <v>-0.8392000000000002</v>
      </c>
      <c r="D14">
        <f t="shared" si="2"/>
        <v>3.3816418909090924</v>
      </c>
      <c r="E14">
        <f t="shared" si="3"/>
        <v>0.6138338909090928</v>
      </c>
      <c r="F14">
        <f t="shared" si="4"/>
        <v>3.5437824000000013</v>
      </c>
      <c r="G14">
        <f t="shared" si="5"/>
        <v>2.55952</v>
      </c>
      <c r="H14">
        <f t="shared" si="6"/>
        <v>2.054900235111387</v>
      </c>
      <c r="I14">
        <f t="shared" si="7"/>
        <v>1.952430275271712</v>
      </c>
      <c r="J14">
        <f>-D9</f>
        <v>-3.951961163636364</v>
      </c>
      <c r="K14">
        <f>E9</f>
        <v>0.013033163636363643</v>
      </c>
      <c r="L14">
        <f>D18</f>
        <v>0.6311837090909089</v>
      </c>
      <c r="M14">
        <f>E18</f>
        <v>1.7977757090909092</v>
      </c>
      <c r="N14">
        <v>24</v>
      </c>
      <c r="P14">
        <f t="shared" si="8"/>
        <v>-1.9286079999999997</v>
      </c>
      <c r="Q14">
        <f t="shared" si="9"/>
        <v>-3.3816418909090924</v>
      </c>
      <c r="R14">
        <f t="shared" si="10"/>
        <v>-3.5437824000000013</v>
      </c>
      <c r="T14">
        <f t="shared" si="11"/>
        <v>0.8392000000000002</v>
      </c>
      <c r="U14">
        <f t="shared" si="12"/>
        <v>3.9412323072</v>
      </c>
      <c r="V14">
        <f t="shared" si="13"/>
        <v>7.8824646144</v>
      </c>
      <c r="W14">
        <f t="shared" si="14"/>
        <v>488.7128060928</v>
      </c>
      <c r="X14">
        <f t="shared" si="15"/>
        <v>11729.1073462272</v>
      </c>
    </row>
    <row r="15" spans="1:24" ht="12.75">
      <c r="A15">
        <v>26</v>
      </c>
      <c r="B15">
        <f t="shared" si="0"/>
        <v>1.4134079999999996</v>
      </c>
      <c r="C15">
        <f t="shared" si="1"/>
        <v>-0.7332000000000003</v>
      </c>
      <c r="D15">
        <f t="shared" si="2"/>
        <v>2.9974418909090925</v>
      </c>
      <c r="E15">
        <f t="shared" si="3"/>
        <v>0.8508338909090929</v>
      </c>
      <c r="F15">
        <f t="shared" si="4"/>
        <v>3.1565824000000013</v>
      </c>
      <c r="G15">
        <f t="shared" si="5"/>
        <v>2.76052</v>
      </c>
      <c r="H15">
        <f t="shared" si="6"/>
        <v>2.240162211782263</v>
      </c>
      <c r="I15">
        <f t="shared" si="7"/>
        <v>1.916305491535335</v>
      </c>
      <c r="J15">
        <f>-F9</f>
        <v>-4.1181184</v>
      </c>
      <c r="K15">
        <f>G9</f>
        <v>2.00692</v>
      </c>
      <c r="L15">
        <f>F18</f>
        <v>0.7767423999999998</v>
      </c>
      <c r="M15">
        <f>G18</f>
        <v>3.54448</v>
      </c>
      <c r="N15">
        <v>26</v>
      </c>
      <c r="P15">
        <f t="shared" si="8"/>
        <v>-1.4134079999999996</v>
      </c>
      <c r="Q15">
        <f t="shared" si="9"/>
        <v>-2.9974418909090925</v>
      </c>
      <c r="R15">
        <f t="shared" si="10"/>
        <v>-3.1565824000000013</v>
      </c>
      <c r="T15">
        <f t="shared" si="11"/>
        <v>0.7332000000000003</v>
      </c>
      <c r="U15">
        <f t="shared" si="12"/>
        <v>2.6102037312000004</v>
      </c>
      <c r="V15">
        <f t="shared" si="13"/>
        <v>5.220407462400001</v>
      </c>
      <c r="W15">
        <f t="shared" si="14"/>
        <v>323.66526266880004</v>
      </c>
      <c r="X15">
        <f t="shared" si="15"/>
        <v>8415.2968293888</v>
      </c>
    </row>
    <row r="16" spans="1:24" ht="12.75">
      <c r="A16">
        <v>28</v>
      </c>
      <c r="B16">
        <f t="shared" si="0"/>
        <v>0.7196480000000003</v>
      </c>
      <c r="C16">
        <f t="shared" si="1"/>
        <v>-0.5968000000000002</v>
      </c>
      <c r="D16">
        <f t="shared" si="2"/>
        <v>2.4438149818181847</v>
      </c>
      <c r="E16">
        <f t="shared" si="3"/>
        <v>1.1273669818181842</v>
      </c>
      <c r="F16">
        <f t="shared" si="4"/>
        <v>2.5991744000000025</v>
      </c>
      <c r="G16">
        <f t="shared" si="5"/>
        <v>2.99168</v>
      </c>
      <c r="H16">
        <f t="shared" si="6"/>
        <v>2.438340329483162</v>
      </c>
      <c r="I16">
        <f t="shared" si="7"/>
        <v>1.8707751277425047</v>
      </c>
      <c r="J16" t="s">
        <v>14</v>
      </c>
      <c r="N16">
        <v>28</v>
      </c>
      <c r="P16">
        <f t="shared" si="8"/>
        <v>-0.7196480000000003</v>
      </c>
      <c r="Q16">
        <f t="shared" si="9"/>
        <v>-2.4438149818181847</v>
      </c>
      <c r="R16">
        <f t="shared" si="10"/>
        <v>-2.5991744000000025</v>
      </c>
      <c r="T16">
        <f t="shared" si="11"/>
        <v>0.5968000000000002</v>
      </c>
      <c r="U16">
        <f t="shared" si="12"/>
        <v>1.215142092800001</v>
      </c>
      <c r="V16">
        <f t="shared" si="13"/>
        <v>2.430284185600002</v>
      </c>
      <c r="W16">
        <f t="shared" si="14"/>
        <v>150.67761950720012</v>
      </c>
      <c r="X16">
        <f t="shared" si="15"/>
        <v>4218.973346201603</v>
      </c>
    </row>
    <row r="17" spans="1:24" ht="12.75">
      <c r="A17">
        <v>30</v>
      </c>
      <c r="B17">
        <f t="shared" si="0"/>
        <v>-0.20000000000000107</v>
      </c>
      <c r="C17">
        <f t="shared" si="1"/>
        <v>-0.4300000000000004</v>
      </c>
      <c r="D17">
        <f t="shared" si="2"/>
        <v>1.673181818181819</v>
      </c>
      <c r="E17">
        <f t="shared" si="3"/>
        <v>1.4431818181818197</v>
      </c>
      <c r="F17">
        <f t="shared" si="4"/>
        <v>1.8240000000000007</v>
      </c>
      <c r="G17">
        <f t="shared" si="5"/>
        <v>3.253</v>
      </c>
      <c r="H17">
        <f t="shared" si="6"/>
        <v>2.649079132063423</v>
      </c>
      <c r="I17">
        <f t="shared" si="7"/>
        <v>1.8160914005651276</v>
      </c>
      <c r="J17">
        <v>0</v>
      </c>
      <c r="K17">
        <f>C10</f>
        <v>-0.9592000000000003</v>
      </c>
      <c r="N17">
        <v>30</v>
      </c>
      <c r="P17">
        <f t="shared" si="8"/>
        <v>0.20000000000000107</v>
      </c>
      <c r="Q17">
        <f t="shared" si="9"/>
        <v>-1.673181818181819</v>
      </c>
      <c r="R17">
        <f t="shared" si="10"/>
        <v>-1.8240000000000007</v>
      </c>
      <c r="T17">
        <f t="shared" si="11"/>
        <v>0.4300000000000004</v>
      </c>
      <c r="U17">
        <f t="shared" si="12"/>
        <v>0.012899999999999273</v>
      </c>
      <c r="V17">
        <f t="shared" si="13"/>
        <v>0.025799999999998546</v>
      </c>
      <c r="W17">
        <f t="shared" si="14"/>
        <v>1.59959999999991</v>
      </c>
      <c r="X17">
        <f t="shared" si="15"/>
        <v>47.9879999999973</v>
      </c>
    </row>
    <row r="18" spans="1:26" ht="12.75">
      <c r="A18">
        <v>32</v>
      </c>
      <c r="B18">
        <f t="shared" si="0"/>
        <v>-1.3993920000000006</v>
      </c>
      <c r="C18">
        <f t="shared" si="1"/>
        <v>-0.23280000000000034</v>
      </c>
      <c r="D18">
        <f t="shared" si="2"/>
        <v>0.6311837090909089</v>
      </c>
      <c r="E18">
        <f t="shared" si="3"/>
        <v>1.7977757090909092</v>
      </c>
      <c r="F18">
        <f t="shared" si="4"/>
        <v>0.7767423999999998</v>
      </c>
      <c r="G18">
        <f t="shared" si="5"/>
        <v>3.54448</v>
      </c>
      <c r="H18">
        <f t="shared" si="6"/>
        <v>2.8716677072217287</v>
      </c>
      <c r="I18">
        <f t="shared" si="7"/>
        <v>1.7527587433470124</v>
      </c>
      <c r="J18">
        <f>B10</f>
        <v>2.921888</v>
      </c>
      <c r="K18">
        <f>C10</f>
        <v>-0.9592000000000003</v>
      </c>
      <c r="N18">
        <v>32</v>
      </c>
      <c r="P18">
        <f t="shared" si="8"/>
        <v>1.3993920000000006</v>
      </c>
      <c r="Q18">
        <f t="shared" si="9"/>
        <v>-0.6311837090909089</v>
      </c>
      <c r="R18">
        <f t="shared" si="10"/>
        <v>-0.7767423999999998</v>
      </c>
      <c r="T18">
        <f t="shared" si="11"/>
        <v>0.23280000000000034</v>
      </c>
      <c r="U18">
        <f t="shared" si="12"/>
        <v>-0.5973610752000011</v>
      </c>
      <c r="V18">
        <f t="shared" si="13"/>
        <v>-1.1947221504000023</v>
      </c>
      <c r="W18">
        <v>0</v>
      </c>
      <c r="X18">
        <v>0</v>
      </c>
      <c r="Y18" t="s">
        <v>51</v>
      </c>
      <c r="Z18" t="s">
        <v>52</v>
      </c>
    </row>
    <row r="19" spans="10:24" ht="12.75">
      <c r="J19">
        <f>D10</f>
        <v>3.9384826181818173</v>
      </c>
      <c r="K19">
        <f>E10</f>
        <v>0.057394618181817236</v>
      </c>
      <c r="W19">
        <f>SUM(W2:W18)</f>
        <v>7103.756174156801</v>
      </c>
      <c r="X19">
        <f>SUM(X2:X18)</f>
        <v>112928.3802528256</v>
      </c>
    </row>
    <row r="20" spans="1:25" ht="12.75">
      <c r="A20" t="s">
        <v>19</v>
      </c>
      <c r="E20" t="s">
        <v>20</v>
      </c>
      <c r="J20">
        <f>F10</f>
        <v>4.1051264</v>
      </c>
      <c r="K20">
        <f>G10</f>
        <v>2.0571200000000003</v>
      </c>
      <c r="X20">
        <f>+X19/W19</f>
        <v>15.896995544928025</v>
      </c>
      <c r="Y20" t="s">
        <v>37</v>
      </c>
    </row>
    <row r="21" spans="1:25" ht="12.75">
      <c r="A21">
        <v>0.0064</v>
      </c>
      <c r="B21">
        <v>0.159</v>
      </c>
      <c r="C21">
        <v>3</v>
      </c>
      <c r="E21">
        <v>0.0067</v>
      </c>
      <c r="F21">
        <v>0.15</v>
      </c>
      <c r="G21">
        <v>2.1</v>
      </c>
      <c r="J21" t="s">
        <v>15</v>
      </c>
      <c r="Y21" t="s">
        <v>38</v>
      </c>
    </row>
    <row r="22" spans="1:25" ht="12.75">
      <c r="A22" t="s">
        <v>19</v>
      </c>
      <c r="B22" t="s">
        <v>22</v>
      </c>
      <c r="E22" t="s">
        <v>20</v>
      </c>
      <c r="F22" t="s">
        <v>21</v>
      </c>
      <c r="J22">
        <v>0</v>
      </c>
      <c r="K22">
        <f>C12</f>
        <v>-0.9600000000000002</v>
      </c>
      <c r="X22">
        <f>W19</f>
        <v>7103.756174156801</v>
      </c>
      <c r="Y22" t="s">
        <v>39</v>
      </c>
    </row>
    <row r="23" spans="1:11" ht="12.75">
      <c r="A23">
        <v>0.00377</v>
      </c>
      <c r="B23">
        <v>0.088</v>
      </c>
      <c r="C23">
        <v>2.5</v>
      </c>
      <c r="E23">
        <v>0.0038</v>
      </c>
      <c r="F23">
        <v>0.137</v>
      </c>
      <c r="G23">
        <v>0.26</v>
      </c>
      <c r="J23">
        <f>B12</f>
        <v>2.58</v>
      </c>
      <c r="K23">
        <f>C12</f>
        <v>-0.9600000000000002</v>
      </c>
    </row>
    <row r="24" spans="1:11" ht="12.75">
      <c r="A24" t="s">
        <v>23</v>
      </c>
      <c r="J24">
        <f>D12</f>
        <v>3.7981818181818183</v>
      </c>
      <c r="K24">
        <f>E12</f>
        <v>0.25818181818181785</v>
      </c>
    </row>
    <row r="25" spans="1:11" ht="12.75">
      <c r="A25" t="s">
        <v>24</v>
      </c>
      <c r="J25">
        <f>F12</f>
        <v>3.9640000000000004</v>
      </c>
      <c r="K25">
        <f>G12</f>
        <v>2.248</v>
      </c>
    </row>
    <row r="26" ht="12.75">
      <c r="J26" t="s">
        <v>28</v>
      </c>
    </row>
    <row r="27" spans="10:11" ht="12.75">
      <c r="J27">
        <v>0</v>
      </c>
      <c r="K27">
        <f>C4</f>
        <v>-0.2272</v>
      </c>
    </row>
    <row r="28" spans="10:11" ht="12.75">
      <c r="J28">
        <f>-B4</f>
        <v>-3.004448</v>
      </c>
      <c r="K28">
        <f>C4</f>
        <v>-0.2272</v>
      </c>
    </row>
    <row r="29" spans="1:11" ht="12.75">
      <c r="A29" t="s">
        <v>9</v>
      </c>
      <c r="E29" t="s">
        <v>33</v>
      </c>
      <c r="J29">
        <f>-D4</f>
        <v>-3.525385890909091</v>
      </c>
      <c r="K29">
        <f>E4</f>
        <v>0.2937378909090911</v>
      </c>
    </row>
    <row r="30" spans="10:11" ht="12.75">
      <c r="J30">
        <f>-F4</f>
        <v>-3.6849344</v>
      </c>
      <c r="K30">
        <f>G4</f>
        <v>2.20832</v>
      </c>
    </row>
    <row r="31" spans="5:10" ht="12.75">
      <c r="E31" t="s">
        <v>10</v>
      </c>
      <c r="J31" t="s">
        <v>29</v>
      </c>
    </row>
    <row r="32" spans="5:11" ht="12.75">
      <c r="E32" t="s">
        <v>11</v>
      </c>
      <c r="J32">
        <v>0</v>
      </c>
      <c r="K32">
        <f>C17</f>
        <v>-0.4300000000000004</v>
      </c>
    </row>
    <row r="33" spans="10:11" ht="12.75">
      <c r="J33">
        <f>B17</f>
        <v>-0.20000000000000107</v>
      </c>
      <c r="K33">
        <f>C17</f>
        <v>-0.4300000000000004</v>
      </c>
    </row>
    <row r="34" spans="6:11" ht="12.75">
      <c r="F34" t="s">
        <v>53</v>
      </c>
      <c r="G34" t="s">
        <v>54</v>
      </c>
      <c r="H34" t="s">
        <v>55</v>
      </c>
      <c r="J34">
        <f>D17</f>
        <v>1.673181818181819</v>
      </c>
      <c r="K34">
        <f>E17</f>
        <v>1.4431818181818197</v>
      </c>
    </row>
    <row r="35" spans="1:11" ht="12.75">
      <c r="A35" t="s">
        <v>42</v>
      </c>
      <c r="B35" t="s">
        <v>43</v>
      </c>
      <c r="C35" t="s">
        <v>0</v>
      </c>
      <c r="D35" t="s">
        <v>44</v>
      </c>
      <c r="E35" t="s">
        <v>45</v>
      </c>
      <c r="F35" t="s">
        <v>48</v>
      </c>
      <c r="G35" t="s">
        <v>49</v>
      </c>
      <c r="H35" t="s">
        <v>50</v>
      </c>
      <c r="J35">
        <f>F17</f>
        <v>1.8240000000000007</v>
      </c>
      <c r="K35">
        <f>G17</f>
        <v>3.253</v>
      </c>
    </row>
    <row r="36" spans="1:10" ht="12.75">
      <c r="A36">
        <v>0</v>
      </c>
      <c r="B36" t="s">
        <v>46</v>
      </c>
      <c r="C36">
        <f>B18</f>
        <v>-1.3993920000000006</v>
      </c>
      <c r="D36">
        <f>C18</f>
        <v>-0.23280000000000034</v>
      </c>
      <c r="E36">
        <v>2</v>
      </c>
      <c r="F36">
        <f>C36*12</f>
        <v>-16.792704000000008</v>
      </c>
      <c r="G36">
        <f>(D36+0.9748)*12</f>
        <v>8.903999999999996</v>
      </c>
      <c r="H36">
        <f>E36*12</f>
        <v>24</v>
      </c>
      <c r="J36" t="s">
        <v>30</v>
      </c>
    </row>
    <row r="37" spans="1:11" ht="12.75">
      <c r="A37">
        <v>0</v>
      </c>
      <c r="B37">
        <v>2</v>
      </c>
      <c r="C37">
        <f>D18</f>
        <v>0.6311837090909089</v>
      </c>
      <c r="D37">
        <f>E18</f>
        <v>1.7977757090909092</v>
      </c>
      <c r="E37">
        <v>0.25</v>
      </c>
      <c r="F37">
        <f aca="true" t="shared" si="16" ref="F37:F50">C37*12</f>
        <v>7.574204509090907</v>
      </c>
      <c r="G37">
        <f aca="true" t="shared" si="17" ref="G37:G50">(D37+0.9748)*12</f>
        <v>33.270908509090916</v>
      </c>
      <c r="H37">
        <f aca="true" t="shared" si="18" ref="H37:H50">E37*12</f>
        <v>3</v>
      </c>
      <c r="J37">
        <v>0</v>
      </c>
      <c r="K37">
        <f>C6</f>
        <v>-0.5928000000000001</v>
      </c>
    </row>
    <row r="38" spans="1:11" ht="12.75">
      <c r="A38">
        <v>0</v>
      </c>
      <c r="B38" t="s">
        <v>47</v>
      </c>
      <c r="C38">
        <f>F18</f>
        <v>0.7767423999999998</v>
      </c>
      <c r="D38">
        <f>G18</f>
        <v>3.54448</v>
      </c>
      <c r="E38">
        <v>0</v>
      </c>
      <c r="F38">
        <f t="shared" si="16"/>
        <v>9.320908799999998</v>
      </c>
      <c r="G38">
        <f t="shared" si="17"/>
        <v>54.23136</v>
      </c>
      <c r="H38">
        <f t="shared" si="18"/>
        <v>0</v>
      </c>
      <c r="J38">
        <f>-B6</f>
        <v>-3.147168</v>
      </c>
      <c r="K38">
        <f>C6</f>
        <v>-0.5928000000000001</v>
      </c>
    </row>
    <row r="39" spans="1:11" ht="12.75">
      <c r="A39">
        <v>1</v>
      </c>
      <c r="B39" t="s">
        <v>46</v>
      </c>
      <c r="C39">
        <f>B13</f>
        <v>2.3060479999999988</v>
      </c>
      <c r="D39">
        <f>C13</f>
        <v>-0.9148000000000003</v>
      </c>
      <c r="E39">
        <v>8</v>
      </c>
      <c r="F39">
        <f t="shared" si="16"/>
        <v>27.672575999999985</v>
      </c>
      <c r="G39">
        <f t="shared" si="17"/>
        <v>0.7199999999999966</v>
      </c>
      <c r="H39">
        <f t="shared" si="18"/>
        <v>96</v>
      </c>
      <c r="J39">
        <f>-D6</f>
        <v>-3.828210618181818</v>
      </c>
      <c r="K39">
        <f>E6</f>
        <v>0.08824261818181789</v>
      </c>
    </row>
    <row r="40" spans="1:11" ht="12.75">
      <c r="A40">
        <v>1</v>
      </c>
      <c r="B40">
        <v>2</v>
      </c>
      <c r="C40">
        <f>D13</f>
        <v>3.6372149818181807</v>
      </c>
      <c r="D40">
        <f>E13</f>
        <v>0.41636698181818144</v>
      </c>
      <c r="E40">
        <v>8</v>
      </c>
      <c r="F40">
        <f t="shared" si="16"/>
        <v>43.64657978181817</v>
      </c>
      <c r="G40">
        <f t="shared" si="17"/>
        <v>16.69400378181818</v>
      </c>
      <c r="H40">
        <f t="shared" si="18"/>
        <v>96</v>
      </c>
      <c r="J40">
        <f>-F6</f>
        <v>-3.9906304</v>
      </c>
      <c r="K40">
        <f>G6</f>
        <v>2.03728</v>
      </c>
    </row>
    <row r="41" spans="1:10" ht="12.75">
      <c r="A41">
        <v>1</v>
      </c>
      <c r="B41" t="s">
        <v>47</v>
      </c>
      <c r="C41">
        <f>F13</f>
        <v>3.801574399999999</v>
      </c>
      <c r="D41">
        <f>G13</f>
        <v>2.38868</v>
      </c>
      <c r="E41">
        <v>8</v>
      </c>
      <c r="F41">
        <f t="shared" si="16"/>
        <v>45.61889279999998</v>
      </c>
      <c r="G41">
        <f t="shared" si="17"/>
        <v>40.361760000000004</v>
      </c>
      <c r="H41">
        <f t="shared" si="18"/>
        <v>96</v>
      </c>
      <c r="J41" t="s">
        <v>32</v>
      </c>
    </row>
    <row r="42" spans="1:11" ht="12.75">
      <c r="A42">
        <v>2</v>
      </c>
      <c r="B42" t="s">
        <v>46</v>
      </c>
      <c r="C42">
        <f>B10</f>
        <v>2.921888</v>
      </c>
      <c r="D42">
        <f>C10</f>
        <v>-0.9592000000000003</v>
      </c>
      <c r="E42">
        <v>16</v>
      </c>
      <c r="F42">
        <f t="shared" si="16"/>
        <v>35.062656000000004</v>
      </c>
      <c r="G42">
        <f t="shared" si="17"/>
        <v>0.1871999999999967</v>
      </c>
      <c r="H42">
        <f t="shared" si="18"/>
        <v>192</v>
      </c>
      <c r="J42">
        <v>0</v>
      </c>
      <c r="K42">
        <f>C8</f>
        <v>-0.8368</v>
      </c>
    </row>
    <row r="43" spans="1:11" ht="12.75">
      <c r="A43">
        <v>2</v>
      </c>
      <c r="B43">
        <v>2</v>
      </c>
      <c r="C43">
        <f>D10</f>
        <v>3.9384826181818173</v>
      </c>
      <c r="D43">
        <f>E10</f>
        <v>0.057394618181817236</v>
      </c>
      <c r="E43">
        <v>16</v>
      </c>
      <c r="F43">
        <f t="shared" si="16"/>
        <v>47.26179141818181</v>
      </c>
      <c r="G43">
        <f t="shared" si="17"/>
        <v>12.386335418181808</v>
      </c>
      <c r="H43">
        <f t="shared" si="18"/>
        <v>192</v>
      </c>
      <c r="J43">
        <f>-B8</f>
        <v>-3.097888</v>
      </c>
      <c r="K43">
        <f>C8</f>
        <v>-0.8368</v>
      </c>
    </row>
    <row r="44" spans="1:11" ht="12.75">
      <c r="A44">
        <v>2</v>
      </c>
      <c r="B44" t="s">
        <v>47</v>
      </c>
      <c r="C44">
        <f>F10</f>
        <v>4.1051264</v>
      </c>
      <c r="D44">
        <f>G10</f>
        <v>2.0571200000000003</v>
      </c>
      <c r="E44">
        <v>16</v>
      </c>
      <c r="F44">
        <f t="shared" si="16"/>
        <v>49.261516799999995</v>
      </c>
      <c r="G44">
        <f t="shared" si="17"/>
        <v>36.38304000000001</v>
      </c>
      <c r="H44">
        <f t="shared" si="18"/>
        <v>192</v>
      </c>
      <c r="J44">
        <f>-D8</f>
        <v>-3.9391226181818184</v>
      </c>
      <c r="K44">
        <f>E8</f>
        <v>0.0044346181818184505</v>
      </c>
    </row>
    <row r="45" spans="1:11" ht="12.75">
      <c r="A45">
        <v>3</v>
      </c>
      <c r="B45" t="s">
        <v>46</v>
      </c>
      <c r="C45">
        <f>B4</f>
        <v>3.004448</v>
      </c>
      <c r="D45">
        <f>C4</f>
        <v>-0.2272</v>
      </c>
      <c r="E45">
        <v>28</v>
      </c>
      <c r="F45">
        <f t="shared" si="16"/>
        <v>36.053376</v>
      </c>
      <c r="G45">
        <f t="shared" si="17"/>
        <v>8.9712</v>
      </c>
      <c r="H45">
        <f t="shared" si="18"/>
        <v>336</v>
      </c>
      <c r="J45">
        <f>-F8</f>
        <v>-4.104326400000001</v>
      </c>
      <c r="K45">
        <f>G8</f>
        <v>1.98688</v>
      </c>
    </row>
    <row r="46" spans="1:8" ht="12.75">
      <c r="A46">
        <v>3</v>
      </c>
      <c r="B46">
        <v>2</v>
      </c>
      <c r="C46">
        <f>D4</f>
        <v>3.525385890909091</v>
      </c>
      <c r="D46">
        <f>E4</f>
        <v>0.2937378909090911</v>
      </c>
      <c r="E46">
        <v>28</v>
      </c>
      <c r="F46">
        <f t="shared" si="16"/>
        <v>42.30463069090909</v>
      </c>
      <c r="G46">
        <f t="shared" si="17"/>
        <v>15.222454690909094</v>
      </c>
      <c r="H46">
        <f t="shared" si="18"/>
        <v>336</v>
      </c>
    </row>
    <row r="47" spans="1:8" ht="12.75">
      <c r="A47">
        <v>3</v>
      </c>
      <c r="B47" t="s">
        <v>47</v>
      </c>
      <c r="C47">
        <f>F4</f>
        <v>3.6849344</v>
      </c>
      <c r="D47">
        <f>G4</f>
        <v>2.20832</v>
      </c>
      <c r="E47">
        <v>28</v>
      </c>
      <c r="F47">
        <f t="shared" si="16"/>
        <v>44.2192128</v>
      </c>
      <c r="G47">
        <f t="shared" si="17"/>
        <v>38.19744</v>
      </c>
      <c r="H47">
        <f t="shared" si="18"/>
        <v>336</v>
      </c>
    </row>
    <row r="48" spans="1:8" ht="12.75">
      <c r="A48">
        <v>4</v>
      </c>
      <c r="B48" t="s">
        <v>46</v>
      </c>
      <c r="C48">
        <f>B2</f>
        <v>2.5</v>
      </c>
      <c r="D48">
        <f>C2</f>
        <v>0.26</v>
      </c>
      <c r="E48">
        <v>32</v>
      </c>
      <c r="F48">
        <f t="shared" si="16"/>
        <v>30</v>
      </c>
      <c r="G48">
        <f t="shared" si="17"/>
        <v>14.817599999999999</v>
      </c>
      <c r="H48">
        <f t="shared" si="18"/>
        <v>384</v>
      </c>
    </row>
    <row r="49" spans="1:8" ht="12.75">
      <c r="A49">
        <v>4</v>
      </c>
      <c r="B49">
        <v>2</v>
      </c>
      <c r="C49">
        <f>D2</f>
        <v>2.841818181818182</v>
      </c>
      <c r="D49">
        <f>E2</f>
        <v>0.6018181818181816</v>
      </c>
      <c r="E49">
        <v>32</v>
      </c>
      <c r="F49">
        <f t="shared" si="16"/>
        <v>34.10181818181818</v>
      </c>
      <c r="G49">
        <f t="shared" si="17"/>
        <v>18.91941818181818</v>
      </c>
      <c r="H49">
        <f t="shared" si="18"/>
        <v>384</v>
      </c>
    </row>
    <row r="50" spans="1:8" ht="12.75">
      <c r="A50">
        <v>4</v>
      </c>
      <c r="B50" t="s">
        <v>47</v>
      </c>
      <c r="C50">
        <f>F2</f>
        <v>3</v>
      </c>
      <c r="D50">
        <f>G2</f>
        <v>2.5</v>
      </c>
      <c r="E50">
        <v>32</v>
      </c>
      <c r="F50">
        <f t="shared" si="16"/>
        <v>36</v>
      </c>
      <c r="G50">
        <f t="shared" si="17"/>
        <v>41.6976</v>
      </c>
      <c r="H50">
        <f t="shared" si="18"/>
        <v>384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Steadfast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Browne</dc:creator>
  <cp:keywords/>
  <dc:description/>
  <cp:lastModifiedBy>Chuck Leinweber</cp:lastModifiedBy>
  <cp:lastPrinted>2002-03-27T19:43:54Z</cp:lastPrinted>
  <dcterms:created xsi:type="dcterms:W3CDTF">2002-02-11T23:48:01Z</dcterms:created>
  <dcterms:modified xsi:type="dcterms:W3CDTF">2003-01-01T03:23:35Z</dcterms:modified>
  <cp:category/>
  <cp:version/>
  <cp:contentType/>
  <cp:contentStatus/>
</cp:coreProperties>
</file>